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15" windowHeight="8700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<sst xmlns="http://schemas.openxmlformats.org/spreadsheetml/2006/main" count="45" uniqueCount="45">
  <si>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Weight and Balance Calculator</t>
  </si>
  <si>
    <t>Weight(lbs)</t>
  </si>
  <si>
    <t>Arm (inches)</t>
  </si>
  <si>
    <t>Moment (in-lb)</t>
  </si>
  <si>
    <t>Pilot &amp; Frnt Passenger</t>
  </si>
  <si>
    <t>Baggage Area "A"</t>
  </si>
  <si>
    <t>(Sta 82 to 110) 120 lb max</t>
  </si>
  <si>
    <t>Baggage Aft (Area "B")</t>
  </si>
  <si>
    <t>Ramp Weight and Moment</t>
  </si>
  <si>
    <t>engine start, taxi, runup</t>
  </si>
  <si>
    <t>Takeoff Weight and Moment</t>
  </si>
  <si>
    <t>(subtract step 8 from step 7)</t>
  </si>
  <si>
    <t xml:space="preserve">Locate weight and moment on the </t>
  </si>
  <si>
    <t>envelope to see if it falls within</t>
  </si>
  <si>
    <t>Fuel Allowance (2 gal)</t>
  </si>
  <si>
    <t>(includes unusable fuel and oil)</t>
  </si>
  <si>
    <t>N1765R C182RG</t>
  </si>
  <si>
    <t>Last weight &amp; balance 11/29/06</t>
  </si>
  <si>
    <t>MAX LNG WEIGHT - 3100 LB</t>
  </si>
  <si>
    <t>NEW CENTER OF GRAVITY</t>
  </si>
  <si>
    <t>Second Row Passengers</t>
  </si>
  <si>
    <t>FUEL BURN (gph) TO DESTINATION</t>
  </si>
  <si>
    <t>TIME ENROUTE (MIN)</t>
  </si>
  <si>
    <t>LNDG WGT</t>
  </si>
  <si>
    <t>NEW CG</t>
  </si>
  <si>
    <t>LNDG MOMENT</t>
  </si>
  <si>
    <t>LANDING INFORMATION</t>
  </si>
  <si>
    <t>Basic Empty Weight</t>
  </si>
  <si>
    <t>Usable Fuel (@ 6 lbs per gal)</t>
  </si>
  <si>
    <t>Stnd Tanks (56 gal max)</t>
  </si>
  <si>
    <t>Long Rng Tanks (75 gal max)</t>
  </si>
  <si>
    <t>(Sta 32 to 50)</t>
  </si>
  <si>
    <t>(Sta 110 to 134) 80 lbs max</t>
  </si>
  <si>
    <t xml:space="preserve">"Center of Gravity Moment" </t>
  </si>
  <si>
    <t>acceptable range.</t>
  </si>
  <si>
    <t>MAX T/O WEIGHT -  3100 LB</t>
  </si>
  <si>
    <t>1885.84 lbs</t>
  </si>
  <si>
    <t>FUEL REMAINING (GAL)</t>
  </si>
  <si>
    <t>TAKEOFF WEIGHT</t>
  </si>
  <si>
    <t>MOMENT</t>
  </si>
  <si>
    <t>CENTER OF GRAVITY - TAKEFOFF</t>
  </si>
  <si>
    <t>CENTER OF GRAVITY - LANDING</t>
  </si>
  <si>
    <t>AIRCRAFT WEIGHT - TAKEOFF</t>
  </si>
  <si>
    <t>AIRCRAFT WEIGHT - LANDING</t>
  </si>
  <si>
    <t>Calculate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</si>
</sst>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11.5"/>
      <name val="Arial"/>
      <family val="2"/>
    </font>
    <font>
      <b/>
      <sz val="8.25"/>
      <name val="Arial"/>
      <family val="2"/>
    </font>
    <font>
      <sz val="18.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 applyProtection="1">
      <alignment horizontal="center"/>
      <protection/>
    </xf>
    <xf numFmtId="166" fontId="2" fillId="6" borderId="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166" fontId="0" fillId="7" borderId="8" xfId="0" applyNumberForma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0" fillId="7" borderId="9" xfId="0" applyFill="1" applyBorder="1" applyAlignment="1" applyProtection="1">
      <alignment horizontal="center"/>
      <protection/>
    </xf>
    <xf numFmtId="166" fontId="0" fillId="4" borderId="10" xfId="0" applyNumberFormat="1" applyFill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166" fontId="0" fillId="4" borderId="0" xfId="0" applyNumberFormat="1" applyFill="1" applyAlignment="1" applyProtection="1">
      <alignment horizontal="center"/>
      <protection/>
    </xf>
    <xf numFmtId="166" fontId="0" fillId="7" borderId="0" xfId="0" applyNumberFormat="1" applyFill="1" applyAlignment="1" applyProtection="1">
      <alignment horizontal="center"/>
      <protection/>
    </xf>
    <xf numFmtId="0" fontId="0" fillId="8" borderId="3" xfId="0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3" fillId="9" borderId="0" xfId="0" applyFont="1" applyFill="1" applyAlignment="1">
      <alignment/>
    </xf>
    <xf numFmtId="1" fontId="3" fillId="9" borderId="0" xfId="0" applyNumberFormat="1" applyFont="1" applyFill="1" applyAlignment="1" applyProtection="1">
      <alignment/>
      <protection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166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6" fontId="0" fillId="10" borderId="0" xfId="0" applyNumberFormat="1" applyFill="1" applyAlignment="1">
      <alignment/>
    </xf>
    <xf numFmtId="166" fontId="0" fillId="11" borderId="0" xfId="0" applyNumberFormat="1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Envelope'!$H$4:$H$8</c:f>
              <c:numCache/>
            </c:numRef>
          </c:xVal>
          <c:yVal>
            <c:numRef>
              <c:f>'CG Envelope'!$I$4:$I$8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Envelope'!$J$4:$J$5</c:f>
              <c:numCache/>
            </c:numRef>
          </c:xVal>
          <c:yVal>
            <c:numRef>
              <c:f>'CG Envelope'!$K$4:$K$5</c:f>
              <c:numCache/>
            </c:numRef>
          </c:yVal>
          <c:smooth val="0"/>
        </c:ser>
        <c:axId val="19589912"/>
        <c:axId val="42091481"/>
      </c:scatterChart>
      <c:valAx>
        <c:axId val="19589912"/>
        <c:scaling>
          <c:orientation val="minMax"/>
          <c:max val="15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91481"/>
        <c:crossesAt val="0"/>
        <c:crossBetween val="midCat"/>
        <c:dispUnits/>
        <c:majorUnit val="5"/>
        <c:minorUnit val="1"/>
      </c:valAx>
      <c:valAx>
        <c:axId val="42091481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>
                <c:ptCount val="1"/>
                <c:pt idx="0">
                  <c:v>115.7504536</c:v>
                </c:pt>
              </c:numCache>
            </c:numRef>
          </c:xVal>
          <c:yVal>
            <c:numRef>
              <c:f>'CG Envelope'!$E$11</c:f>
              <c:numCache>
                <c:ptCount val="1"/>
                <c:pt idx="0">
                  <c:v>2928.84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'CG Limits'!$D$12</c:f>
              <c:strCache>
                <c:ptCount val="1"/>
                <c:pt idx="0">
                  <c:v>CENTER OF GRAVITY - TAKEFOFF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  <c:strCache>
                <c:ptCount val="1"/>
                <c:pt idx="0">
                  <c:v>CENTER OF GRAVITY - LANDING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43279010"/>
        <c:axId val="53966771"/>
      </c:scatterChart>
      <c:valAx>
        <c:axId val="43279010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66771"/>
        <c:crossesAt val="0"/>
        <c:crossBetween val="midCat"/>
        <c:dispUnits/>
        <c:majorUnit val="1"/>
        <c:minorUnit val="0.5"/>
      </c:valAx>
      <c:valAx>
        <c:axId val="53966771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79010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0.66825</cdr:y>
    </cdr:from>
    <cdr:to>
      <cdr:x>0.25</cdr:x>
      <cdr:y>0.862</cdr:y>
    </cdr:to>
    <cdr:sp>
      <cdr:nvSpPr>
        <cdr:cNvPr id="1" name="Line 3"/>
        <cdr:cNvSpPr>
          <a:spLocks/>
        </cdr:cNvSpPr>
      </cdr:nvSpPr>
      <cdr:spPr>
        <a:xfrm flipV="1">
          <a:off x="990600" y="2819400"/>
          <a:ext cx="1152525" cy="8191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0.57675</cdr:y>
    </cdr:from>
    <cdr:to>
      <cdr:x>0.35425</cdr:x>
      <cdr:y>0.66825</cdr:y>
    </cdr:to>
    <cdr:sp>
      <cdr:nvSpPr>
        <cdr:cNvPr id="2" name="Line 4"/>
        <cdr:cNvSpPr>
          <a:spLocks/>
        </cdr:cNvSpPr>
      </cdr:nvSpPr>
      <cdr:spPr>
        <a:xfrm flipV="1">
          <a:off x="2143125" y="2438400"/>
          <a:ext cx="895350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0.4845</cdr:y>
    </cdr:from>
    <cdr:to>
      <cdr:x>0.45225</cdr:x>
      <cdr:y>0.5775</cdr:y>
    </cdr:to>
    <cdr:sp>
      <cdr:nvSpPr>
        <cdr:cNvPr id="3" name="Line 5"/>
        <cdr:cNvSpPr>
          <a:spLocks/>
        </cdr:cNvSpPr>
      </cdr:nvSpPr>
      <cdr:spPr>
        <a:xfrm flipV="1">
          <a:off x="3019425" y="2047875"/>
          <a:ext cx="847725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0.318</cdr:y>
    </cdr:from>
    <cdr:to>
      <cdr:x>0.75875</cdr:x>
      <cdr:y>0.4845</cdr:y>
    </cdr:to>
    <cdr:sp>
      <cdr:nvSpPr>
        <cdr:cNvPr id="4" name="Line 6"/>
        <cdr:cNvSpPr>
          <a:spLocks/>
        </cdr:cNvSpPr>
      </cdr:nvSpPr>
      <cdr:spPr>
        <a:xfrm flipV="1">
          <a:off x="3876675" y="1343025"/>
          <a:ext cx="2628900" cy="7048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0.318</cdr:y>
    </cdr:from>
    <cdr:to>
      <cdr:x>0.929</cdr:x>
      <cdr:y>0.862</cdr:y>
    </cdr:to>
    <cdr:sp>
      <cdr:nvSpPr>
        <cdr:cNvPr id="5" name="Line 7"/>
        <cdr:cNvSpPr>
          <a:spLocks/>
        </cdr:cNvSpPr>
      </cdr:nvSpPr>
      <cdr:spPr>
        <a:xfrm flipV="1">
          <a:off x="3019425" y="1343025"/>
          <a:ext cx="4933950" cy="2305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0.318</cdr:y>
    </cdr:from>
    <cdr:to>
      <cdr:x>0.929</cdr:x>
      <cdr:y>0.318</cdr:y>
    </cdr:to>
    <cdr:sp>
      <cdr:nvSpPr>
        <cdr:cNvPr id="6" name="Line 8"/>
        <cdr:cNvSpPr>
          <a:spLocks/>
        </cdr:cNvSpPr>
      </cdr:nvSpPr>
      <cdr:spPr>
        <a:xfrm>
          <a:off x="6496050" y="1343025"/>
          <a:ext cx="145732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85725</xdr:rowOff>
    </xdr:from>
    <xdr:to>
      <xdr:col>13</xdr:col>
      <xdr:colOff>0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628650" y="3143250"/>
        <a:ext cx="8572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0.6805</cdr:y>
    </cdr:from>
    <cdr:to>
      <cdr:x>0.126</cdr:x>
      <cdr:y>0.88425</cdr:y>
    </cdr:to>
    <cdr:sp>
      <cdr:nvSpPr>
        <cdr:cNvPr id="1" name="Line 1"/>
        <cdr:cNvSpPr>
          <a:spLocks/>
        </cdr:cNvSpPr>
      </cdr:nvSpPr>
      <cdr:spPr>
        <a:xfrm flipH="1" flipV="1">
          <a:off x="1076325" y="3419475"/>
          <a:ext cx="0" cy="10287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0.4865</cdr:y>
    </cdr:from>
    <cdr:to>
      <cdr:x>0.268</cdr:x>
      <cdr:y>0.6805</cdr:y>
    </cdr:to>
    <cdr:sp>
      <cdr:nvSpPr>
        <cdr:cNvPr id="2" name="Line 2"/>
        <cdr:cNvSpPr>
          <a:spLocks/>
        </cdr:cNvSpPr>
      </cdr:nvSpPr>
      <cdr:spPr>
        <a:xfrm flipV="1">
          <a:off x="1076325" y="2447925"/>
          <a:ext cx="1219200" cy="9810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</cdr:x>
      <cdr:y>0.3405</cdr:y>
    </cdr:from>
    <cdr:to>
      <cdr:x>0.3835</cdr:x>
      <cdr:y>0.4865</cdr:y>
    </cdr:to>
    <cdr:sp>
      <cdr:nvSpPr>
        <cdr:cNvPr id="3" name="Line 3"/>
        <cdr:cNvSpPr>
          <a:spLocks/>
        </cdr:cNvSpPr>
      </cdr:nvSpPr>
      <cdr:spPr>
        <a:xfrm flipV="1">
          <a:off x="2295525" y="1714500"/>
          <a:ext cx="990600" cy="7334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0.3405</cdr:y>
    </cdr:from>
    <cdr:to>
      <cdr:x>0.582</cdr:x>
      <cdr:y>0.342</cdr:y>
    </cdr:to>
    <cdr:sp>
      <cdr:nvSpPr>
        <cdr:cNvPr id="4" name="Line 4"/>
        <cdr:cNvSpPr>
          <a:spLocks/>
        </cdr:cNvSpPr>
      </cdr:nvSpPr>
      <cdr:spPr>
        <a:xfrm flipV="1">
          <a:off x="3286125" y="1714500"/>
          <a:ext cx="1704975" cy="9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0.3405</cdr:y>
    </cdr:from>
    <cdr:to>
      <cdr:x>0.92325</cdr:x>
      <cdr:y>0.88425</cdr:y>
    </cdr:to>
    <cdr:sp>
      <cdr:nvSpPr>
        <cdr:cNvPr id="5" name="Line 5"/>
        <cdr:cNvSpPr>
          <a:spLocks/>
        </cdr:cNvSpPr>
      </cdr:nvSpPr>
      <cdr:spPr>
        <a:xfrm flipV="1">
          <a:off x="7915275" y="1714500"/>
          <a:ext cx="0" cy="27432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0.3405</cdr:y>
    </cdr:from>
    <cdr:to>
      <cdr:x>0.92325</cdr:x>
      <cdr:y>0.3405</cdr:y>
    </cdr:to>
    <cdr:sp>
      <cdr:nvSpPr>
        <cdr:cNvPr id="6" name="Line 6"/>
        <cdr:cNvSpPr>
          <a:spLocks/>
        </cdr:cNvSpPr>
      </cdr:nvSpPr>
      <cdr:spPr>
        <a:xfrm>
          <a:off x="4991100" y="1714500"/>
          <a:ext cx="292417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</xdr:rowOff>
    </xdr:from>
    <xdr:to>
      <xdr:col>14</xdr:col>
      <xdr:colOff>66675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1828800" y="3467100"/>
        <a:ext cx="85820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28">
      <selection activeCell="B52" sqref="B52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1" ht="13.5" thickBot="1"/>
    <row r="2" spans="2:4" ht="13.5" thickBot="1">
      <c r="B2" s="10" t="s">
        <v>0</v>
      </c>
      <c r="C2" s="14"/>
      <c r="D2" s="14"/>
    </row>
    <row r="6" spans="2:6" ht="12.75">
      <c r="B6" s="2" t="s">
        <v>16</v>
      </c>
      <c r="D6" s="18" t="s">
        <v>1</v>
      </c>
      <c r="E6" s="19" t="s">
        <v>2</v>
      </c>
      <c r="F6" s="20" t="s">
        <v>3</v>
      </c>
    </row>
    <row r="7" spans="2:6" ht="12.75">
      <c r="B7" s="3" t="s">
        <v>17</v>
      </c>
      <c r="D7" s="21"/>
      <c r="E7" s="14"/>
      <c r="F7" s="22"/>
    </row>
    <row r="8" spans="2:6" ht="12.75">
      <c r="B8" s="5" t="s">
        <v>36</v>
      </c>
      <c r="D8" s="21"/>
      <c r="E8" s="14"/>
      <c r="F8" s="22"/>
    </row>
    <row r="9" spans="4:6" ht="12.75">
      <c r="D9" s="21"/>
      <c r="E9" s="14"/>
      <c r="F9" s="22"/>
    </row>
    <row r="10" spans="1:6" ht="12.75">
      <c r="A10">
        <v>1</v>
      </c>
      <c r="B10" t="s">
        <v>27</v>
      </c>
      <c r="D10" s="34">
        <v>1885.84</v>
      </c>
      <c r="E10" s="35">
        <v>34.29</v>
      </c>
      <c r="F10" s="23">
        <f>D10*E10/1000</f>
        <v>64.66545359999999</v>
      </c>
    </row>
    <row r="11" spans="2:6" ht="12.75">
      <c r="B11" t="s">
        <v>15</v>
      </c>
      <c r="D11" s="36"/>
      <c r="E11" s="35"/>
      <c r="F11" s="23"/>
    </row>
    <row r="12" spans="4:6" ht="12.75">
      <c r="D12" s="36"/>
      <c r="E12" s="35"/>
      <c r="F12" s="23"/>
    </row>
    <row r="13" spans="1:6" ht="12.75">
      <c r="A13">
        <v>2</v>
      </c>
      <c r="B13" t="s">
        <v>28</v>
      </c>
      <c r="D13" s="34">
        <v>450</v>
      </c>
      <c r="E13" s="35">
        <v>48</v>
      </c>
      <c r="F13" s="23">
        <f>D13*E13/1000</f>
        <v>21.6</v>
      </c>
    </row>
    <row r="14" spans="2:6" ht="12.75">
      <c r="B14" t="s">
        <v>29</v>
      </c>
      <c r="D14" s="36"/>
      <c r="E14" s="35"/>
      <c r="F14" s="23"/>
    </row>
    <row r="15" spans="2:6" ht="12.75">
      <c r="B15" t="s">
        <v>30</v>
      </c>
      <c r="D15" s="36"/>
      <c r="E15" s="35"/>
      <c r="F15" s="23"/>
    </row>
    <row r="16" spans="4:6" ht="12.75">
      <c r="D16" s="36"/>
      <c r="E16" s="35"/>
      <c r="F16" s="23"/>
    </row>
    <row r="17" spans="1:6" ht="12.75">
      <c r="A17">
        <v>3</v>
      </c>
      <c r="B17" t="s">
        <v>4</v>
      </c>
      <c r="D17" s="34">
        <v>400</v>
      </c>
      <c r="E17" s="35">
        <v>37</v>
      </c>
      <c r="F17" s="23">
        <f>D17*E17/1000</f>
        <v>14.8</v>
      </c>
    </row>
    <row r="18" spans="2:6" ht="12.75">
      <c r="B18" t="s">
        <v>31</v>
      </c>
      <c r="D18" s="36"/>
      <c r="E18" s="35"/>
      <c r="F18" s="23"/>
    </row>
    <row r="19" spans="4:6" ht="12.75">
      <c r="D19" s="36"/>
      <c r="E19" s="35"/>
      <c r="F19" s="23"/>
    </row>
    <row r="20" spans="1:6" ht="12.75">
      <c r="A20">
        <v>4</v>
      </c>
      <c r="B20" t="s">
        <v>20</v>
      </c>
      <c r="D20" s="34">
        <v>200</v>
      </c>
      <c r="E20" s="35">
        <v>74</v>
      </c>
      <c r="F20" s="23">
        <f>D20*E20/1000</f>
        <v>14.8</v>
      </c>
    </row>
    <row r="21" spans="4:6" ht="12.75">
      <c r="D21" s="36"/>
      <c r="E21" s="35"/>
      <c r="F21" s="23"/>
    </row>
    <row r="22" spans="1:6" ht="12.75">
      <c r="A22">
        <v>5</v>
      </c>
      <c r="B22" t="s">
        <v>5</v>
      </c>
      <c r="D22" s="34">
        <v>5</v>
      </c>
      <c r="E22" s="35">
        <v>97</v>
      </c>
      <c r="F22" s="23">
        <f>D22*E22/1000</f>
        <v>0.485</v>
      </c>
    </row>
    <row r="23" spans="2:6" ht="12.75">
      <c r="B23" t="s">
        <v>6</v>
      </c>
      <c r="D23" s="36"/>
      <c r="E23" s="35"/>
      <c r="F23" s="23"/>
    </row>
    <row r="24" spans="4:8" ht="12.75">
      <c r="D24" s="36"/>
      <c r="E24" s="35"/>
      <c r="F24" s="23"/>
      <c r="H24" s="4"/>
    </row>
    <row r="25" spans="1:6" ht="12.75">
      <c r="A25">
        <v>6</v>
      </c>
      <c r="B25" t="s">
        <v>7</v>
      </c>
      <c r="D25" s="34">
        <v>0</v>
      </c>
      <c r="E25" s="35">
        <v>122</v>
      </c>
      <c r="F25" s="23">
        <f>D25*E25/1000</f>
        <v>0</v>
      </c>
    </row>
    <row r="26" spans="2:6" ht="12.75">
      <c r="B26" t="s">
        <v>32</v>
      </c>
      <c r="D26" s="36"/>
      <c r="E26" s="35"/>
      <c r="F26" s="23"/>
    </row>
    <row r="27" spans="4:6" ht="12.75">
      <c r="D27" s="15"/>
      <c r="E27" s="16"/>
      <c r="F27" s="23"/>
    </row>
    <row r="28" spans="1:6" ht="12.75">
      <c r="A28">
        <v>7</v>
      </c>
      <c r="B28" t="s">
        <v>8</v>
      </c>
      <c r="D28" s="27">
        <f>SUM(D10:D25)</f>
        <v>2940.84</v>
      </c>
      <c r="E28" s="16"/>
      <c r="F28" s="24">
        <f>SUM(F10:F25)</f>
        <v>116.3504536</v>
      </c>
    </row>
    <row r="29" spans="4:6" ht="12.75">
      <c r="D29" s="15"/>
      <c r="E29" s="17"/>
      <c r="F29" s="25"/>
    </row>
    <row r="30" spans="1:6" ht="12.75">
      <c r="A30">
        <v>8</v>
      </c>
      <c r="B30" t="s">
        <v>14</v>
      </c>
      <c r="D30" s="36">
        <v>-12</v>
      </c>
      <c r="E30" s="37"/>
      <c r="F30" s="38">
        <v>-0.6</v>
      </c>
    </row>
    <row r="31" spans="2:6" ht="12.75">
      <c r="B31" t="s">
        <v>9</v>
      </c>
      <c r="D31" s="15"/>
      <c r="E31" s="17"/>
      <c r="F31" s="25"/>
    </row>
    <row r="32" spans="4:6" ht="12.75">
      <c r="D32" s="15"/>
      <c r="E32" s="17"/>
      <c r="F32" s="25"/>
    </row>
    <row r="33" spans="1:6" ht="12.75">
      <c r="A33">
        <v>9</v>
      </c>
      <c r="B33" t="s">
        <v>10</v>
      </c>
      <c r="D33" s="28">
        <f>D30+D28</f>
        <v>2928.84</v>
      </c>
      <c r="E33" s="29">
        <f>F33*1000/D33</f>
        <v>39.52092077409486</v>
      </c>
      <c r="F33" s="26">
        <f>F30+F28</f>
        <v>115.7504536</v>
      </c>
    </row>
    <row r="34" spans="2:6" ht="12.75">
      <c r="B34" t="s">
        <v>11</v>
      </c>
      <c r="D34" s="4"/>
      <c r="F34" s="4"/>
    </row>
    <row r="35" spans="4:6" ht="12.75">
      <c r="D35" s="4"/>
      <c r="F35" s="4"/>
    </row>
    <row r="36" spans="1:4" ht="12.75">
      <c r="A36">
        <v>10</v>
      </c>
      <c r="B36" t="s">
        <v>12</v>
      </c>
      <c r="D36" s="4"/>
    </row>
    <row r="37" spans="2:4" ht="12.75">
      <c r="B37" s="1" t="s">
        <v>33</v>
      </c>
      <c r="D37" s="4"/>
    </row>
    <row r="38" spans="2:4" ht="12.75">
      <c r="B38" t="s">
        <v>13</v>
      </c>
      <c r="D38" s="4"/>
    </row>
    <row r="39" spans="2:4" ht="12.75">
      <c r="B39" t="s">
        <v>34</v>
      </c>
      <c r="D39" s="4"/>
    </row>
    <row r="40" ht="12.75">
      <c r="D40" s="4"/>
    </row>
    <row r="41" ht="12.75">
      <c r="B41" s="6" t="s">
        <v>35</v>
      </c>
    </row>
    <row r="42" ht="12.75">
      <c r="B42" s="6" t="s">
        <v>18</v>
      </c>
    </row>
    <row r="43" spans="2:3" ht="12.75">
      <c r="B43" s="7" t="s">
        <v>19</v>
      </c>
      <c r="C43" s="30">
        <f>E33</f>
        <v>39.52092077409486</v>
      </c>
    </row>
    <row r="45" spans="2:6" ht="12.75">
      <c r="B45" s="2" t="s">
        <v>26</v>
      </c>
      <c r="D45" s="13" t="s">
        <v>23</v>
      </c>
      <c r="E45" s="13" t="s">
        <v>24</v>
      </c>
      <c r="F45" s="13" t="s">
        <v>25</v>
      </c>
    </row>
    <row r="46" ht="13.5" thickBot="1"/>
    <row r="47" spans="1:6" ht="13.5" thickBot="1">
      <c r="A47">
        <v>11</v>
      </c>
      <c r="B47" s="8" t="s">
        <v>21</v>
      </c>
      <c r="C47" s="39">
        <v>12</v>
      </c>
      <c r="D47" s="31">
        <f>D33-(C47/60)*C48*6</f>
        <v>2712.84</v>
      </c>
      <c r="E47" s="32">
        <f>F47*1000/D47</f>
        <v>38.84580498665605</v>
      </c>
      <c r="F47" s="33">
        <f>D50</f>
        <v>105.38245359999999</v>
      </c>
    </row>
    <row r="48" spans="1:6" ht="13.5" thickBot="1">
      <c r="A48">
        <v>12</v>
      </c>
      <c r="B48" s="9" t="s">
        <v>22</v>
      </c>
      <c r="C48" s="39">
        <v>180</v>
      </c>
      <c r="D48" s="11">
        <f>D13-(C47/60)*C48*6</f>
        <v>234</v>
      </c>
      <c r="F48" s="4"/>
    </row>
    <row r="49" ht="12.75">
      <c r="D49" s="12">
        <f>D48*E13/1000</f>
        <v>11.232</v>
      </c>
    </row>
    <row r="50" spans="2:4" ht="12.75">
      <c r="B50" s="40" t="s">
        <v>37</v>
      </c>
      <c r="C50" s="41">
        <f>(D13/6)-(C47*C48/60)</f>
        <v>39</v>
      </c>
      <c r="D50" s="12">
        <f>F10+F17+F20+F22+F25+F30+D49</f>
        <v>105.38245359999999</v>
      </c>
    </row>
    <row r="52" spans="1:2" ht="12.75">
      <c r="A52">
        <v>13</v>
      </c>
      <c r="B52" s="50" t="s">
        <v>44</v>
      </c>
    </row>
  </sheetData>
  <sheetProtection password="C181" sheet="1" objects="1" scenarios="1" selectLockedCell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6">
      <selection activeCell="D15" sqref="D15"/>
    </sheetView>
  </sheetViews>
  <sheetFormatPr defaultColWidth="9.140625" defaultRowHeight="12.75"/>
  <cols>
    <col min="3" max="3" width="5.57421875" style="0" customWidth="1"/>
    <col min="4" max="4" width="31.8515625" style="0" customWidth="1"/>
  </cols>
  <sheetData>
    <row r="3" ht="14.25">
      <c r="D3" s="45" t="str">
        <f>'W &amp; B'!$B6</f>
        <v>N1765R C182RG</v>
      </c>
    </row>
    <row r="4" spans="4:11" ht="14.25">
      <c r="D4" s="45" t="str">
        <f>'W &amp; B'!B7</f>
        <v>Last weight &amp; balance 11/29/06</v>
      </c>
      <c r="H4" s="49">
        <v>60</v>
      </c>
      <c r="I4" s="49">
        <v>1800</v>
      </c>
      <c r="J4" s="49">
        <v>85</v>
      </c>
      <c r="K4" s="49">
        <v>1800</v>
      </c>
    </row>
    <row r="5" spans="4:11" ht="14.25">
      <c r="D5" s="45" t="str">
        <f>'W &amp; B'!B8</f>
        <v>1885.84 lbs</v>
      </c>
      <c r="H5" s="49">
        <v>74</v>
      </c>
      <c r="I5" s="49">
        <v>2260</v>
      </c>
      <c r="J5" s="49">
        <v>145</v>
      </c>
      <c r="K5" s="49">
        <v>3100</v>
      </c>
    </row>
    <row r="6" spans="8:11" ht="12.75">
      <c r="H6" s="49">
        <v>85</v>
      </c>
      <c r="I6" s="49">
        <v>2480</v>
      </c>
      <c r="J6" s="49"/>
      <c r="K6" s="49"/>
    </row>
    <row r="7" spans="8:11" ht="12.75">
      <c r="H7" s="49">
        <v>95</v>
      </c>
      <c r="I7" s="49">
        <v>2700</v>
      </c>
      <c r="J7" s="49"/>
      <c r="K7" s="49"/>
    </row>
    <row r="8" spans="8:11" ht="12.75">
      <c r="H8" s="49">
        <v>127</v>
      </c>
      <c r="I8" s="49">
        <v>3100</v>
      </c>
      <c r="J8" s="49">
        <v>127</v>
      </c>
      <c r="K8" s="49">
        <v>3100</v>
      </c>
    </row>
    <row r="9" spans="8:11" ht="12.75">
      <c r="H9" s="49"/>
      <c r="I9" s="49"/>
      <c r="J9" s="49"/>
      <c r="K9" s="49"/>
    </row>
    <row r="11" spans="4:5" ht="15">
      <c r="D11" s="44" t="s">
        <v>38</v>
      </c>
      <c r="E11" s="48">
        <f>'W &amp; B'!D33</f>
        <v>2928.84</v>
      </c>
    </row>
    <row r="12" spans="4:5" ht="15">
      <c r="D12" s="43"/>
      <c r="E12" s="42"/>
    </row>
    <row r="13" spans="4:5" ht="15">
      <c r="D13" s="44" t="s">
        <v>39</v>
      </c>
      <c r="E13" s="48">
        <f>'W &amp; B'!F33</f>
        <v>115.7504536</v>
      </c>
    </row>
  </sheetData>
  <printOptions/>
  <pageMargins left="0.75" right="0.75" top="1" bottom="1" header="0.5" footer="0.5"/>
  <pageSetup fitToHeight="1" fitToWidth="1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9">
      <selection activeCell="E8" sqref="E8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4.25">
      <c r="D3" s="46" t="str">
        <f>'W &amp; B'!$B6</f>
        <v>N1765R C182RG</v>
      </c>
    </row>
    <row r="4" ht="14.25">
      <c r="D4" s="46" t="str">
        <f>'W &amp; B'!$B7</f>
        <v>Last weight &amp; balance 11/29/06</v>
      </c>
    </row>
    <row r="5" ht="14.25">
      <c r="D5" s="46" t="str">
        <f>'W &amp; B'!$B8</f>
        <v>1885.84 lbs</v>
      </c>
    </row>
    <row r="10" spans="4:5" ht="12.75">
      <c r="D10" s="7" t="s">
        <v>42</v>
      </c>
      <c r="E10" s="47">
        <f>'W &amp; B'!$D33</f>
        <v>2928.84</v>
      </c>
    </row>
    <row r="11" spans="4:5" ht="12.75">
      <c r="D11" s="7"/>
      <c r="E11" s="47"/>
    </row>
    <row r="12" spans="4:5" ht="12.75">
      <c r="D12" s="7" t="s">
        <v>40</v>
      </c>
      <c r="E12" s="47">
        <f>'W &amp; B'!$E33</f>
        <v>39.52092077409486</v>
      </c>
    </row>
    <row r="13" spans="4:5" ht="12.75">
      <c r="D13" s="7"/>
      <c r="E13" s="47"/>
    </row>
    <row r="14" spans="4:5" ht="12.75">
      <c r="D14" s="7" t="s">
        <v>41</v>
      </c>
      <c r="E14" s="47">
        <f>'W &amp; B'!$E47</f>
        <v>38.84580498665605</v>
      </c>
    </row>
    <row r="15" spans="4:5" ht="12.75">
      <c r="D15" s="7"/>
      <c r="E15" s="47"/>
    </row>
    <row r="16" spans="4:5" ht="12.75">
      <c r="D16" s="7" t="s">
        <v>43</v>
      </c>
      <c r="E16" s="47">
        <f>'W &amp; B'!$D47</f>
        <v>2712.84</v>
      </c>
    </row>
  </sheetData>
  <printOptions/>
  <pageMargins left="0.75" right="0.75" top="1" bottom="1" header="0.5" footer="0.5"/>
  <pageSetup fitToHeight="1" fitToWidth="1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VENTURA</dc:creator>
  <cp:keywords/>
  <dc:description/>
  <cp:lastModifiedBy>LOU VENTURA</cp:lastModifiedBy>
  <cp:lastPrinted>2013-10-29T02:45:54Z</cp:lastPrinted>
  <dcterms:created xsi:type="dcterms:W3CDTF">2013-10-11T19:08:26Z</dcterms:created>
  <dcterms:modified xsi:type="dcterms:W3CDTF">2013-11-28T18:42:08Z</dcterms:modified>
  <cp:category/>
  <cp:version/>
  <cp:contentType/>
  <cp:contentStatus/>
</cp:coreProperties>
</file>