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W &amp; B" sheetId="1" r:id="rId1"/>
    <sheet name="CG Envelope" sheetId="2" r:id="rId2"/>
    <sheet name="CG Limits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<sst xmlns="http://schemas.openxmlformats.org/spreadsheetml/2006/main" count="43" uniqueCount="43">
  <si>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Weight and Balance Calculator</t>
  </si>
  <si>
    <t>N426LP</t>
  </si>
  <si>
    <t>Weight(lbs)</t>
  </si>
  <si>
    <t>Arm (inches)</t>
  </si>
  <si>
    <t>Moment (in-lb)</t>
  </si>
  <si>
    <t xml:space="preserve">Last weight &amp; balance </t>
  </si>
  <si>
    <t>Basic Empty Weight</t>
  </si>
  <si>
    <t>(includes unusable fuel and oil)</t>
  </si>
  <si>
    <t>Usable Fuel (@ 6 lbs per gal)</t>
  </si>
  <si>
    <t>Standard Tanks (56 gal max)</t>
  </si>
  <si>
    <t>Pilot &amp; Front Passenger</t>
  </si>
  <si>
    <t>(Sta 34 to 46)</t>
  </si>
  <si>
    <t>Second Row Passengers</t>
  </si>
  <si>
    <t>Baggage Area "1"</t>
  </si>
  <si>
    <t>(Sta 82 to 108) 120 lb max</t>
  </si>
  <si>
    <t>Baggage Aft (Area "2")</t>
  </si>
  <si>
    <t>(Sta 108 to 142) 50 lbs max</t>
  </si>
  <si>
    <t>Ramp Weight and Moment</t>
  </si>
  <si>
    <t>Fuel Allowance (2 gal)</t>
  </si>
  <si>
    <t>engine start, taxi, runup</t>
  </si>
  <si>
    <t>Takeoff Weight and Moment</t>
  </si>
  <si>
    <t>(subtract step 8 from step 7)</t>
  </si>
  <si>
    <t xml:space="preserve">Locate weight and moment on the </t>
  </si>
  <si>
    <t xml:space="preserve">"Center of Gravity Moment" </t>
  </si>
  <si>
    <t>envelope to see if it falls within</t>
  </si>
  <si>
    <t>acceptable range.</t>
  </si>
  <si>
    <t>MAX T/O WEIGHT -  2550 LB</t>
  </si>
  <si>
    <t>MAX LNG WEIGHT – 2550 LB</t>
  </si>
  <si>
    <t>NEW CENTER OF GRAVITY</t>
  </si>
  <si>
    <t>LANDING INFORMATION</t>
  </si>
  <si>
    <t>LNDG WGT</t>
  </si>
  <si>
    <t>NEW CG</t>
  </si>
  <si>
    <t>LNDG MOMENT</t>
  </si>
  <si>
    <t>FUEL BURN (gph) TO DESTINATION</t>
  </si>
  <si>
    <t>TIME ENROUTE (MIN)</t>
  </si>
  <si>
    <t>FUEL REMAINING (GAL)</t>
  </si>
  <si>
    <t>Calculate</t>
  </si>
  <si>
    <t>TAKEOFF WEIGHT</t>
  </si>
  <si>
    <t>MOMENT</t>
  </si>
  <si>
    <t>AIRCRAFT WEIGHT - TAKEOFF</t>
  </si>
  <si>
    <t>CENTER OF GRAVITY - TAKEFOFF</t>
  </si>
  <si>
    <t>CENTER OF GRAVITY - LANDING</t>
  </si>
  <si>
    <t>AIRCRAFT WEIGHT - LANDING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</si>
</sst>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"/>
    <numFmt numFmtId="167" formatCode="General"/>
    <numFmt numFmtId="168" formatCode="0"/>
  </numFmts>
  <fonts count="10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1.5"/>
      <color indexed="8"/>
      <name val="Arial"/>
      <family val="2"/>
    </font>
    <font>
      <b/>
      <sz val="8.25"/>
      <color indexed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0" xfId="0" applyBorder="1" applyAlignment="1">
      <alignment/>
    </xf>
    <xf numFmtId="164" fontId="1" fillId="2" borderId="0" xfId="0" applyFont="1" applyFill="1" applyAlignment="1">
      <alignment/>
    </xf>
    <xf numFmtId="164" fontId="1" fillId="0" borderId="2" xfId="0" applyFont="1" applyBorder="1" applyAlignment="1">
      <alignment/>
    </xf>
    <xf numFmtId="164" fontId="1" fillId="0" borderId="3" xfId="0" applyFont="1" applyBorder="1" applyAlignment="1">
      <alignment/>
    </xf>
    <xf numFmtId="164" fontId="1" fillId="0" borderId="4" xfId="0" applyFont="1" applyBorder="1" applyAlignment="1">
      <alignment/>
    </xf>
    <xf numFmtId="164" fontId="0" fillId="2" borderId="0" xfId="0" applyFont="1" applyFill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0" fillId="2" borderId="0" xfId="0" applyFill="1" applyAlignment="1">
      <alignment horizontal="left"/>
    </xf>
    <xf numFmtId="164" fontId="0" fillId="3" borderId="5" xfId="0" applyFill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166" fontId="0" fillId="0" borderId="6" xfId="0" applyNumberFormat="1" applyBorder="1" applyAlignment="1" applyProtection="1">
      <alignment horizontal="center"/>
      <protection/>
    </xf>
    <xf numFmtId="164" fontId="0" fillId="0" borderId="5" xfId="0" applyBorder="1" applyAlignment="1" applyProtection="1">
      <alignment horizontal="center"/>
      <protection locked="0"/>
    </xf>
    <xf numFmtId="164" fontId="0" fillId="0" borderId="0" xfId="0" applyAlignment="1">
      <alignment horizontal="center"/>
    </xf>
    <xf numFmtId="164" fontId="0" fillId="0" borderId="5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4" fontId="2" fillId="4" borderId="5" xfId="0" applyNumberFormat="1" applyFont="1" applyFill="1" applyBorder="1" applyAlignment="1" applyProtection="1">
      <alignment horizontal="center"/>
      <protection/>
    </xf>
    <xf numFmtId="166" fontId="2" fillId="4" borderId="6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 horizontal="center"/>
    </xf>
    <xf numFmtId="164" fontId="0" fillId="0" borderId="6" xfId="0" applyBorder="1" applyAlignment="1" applyProtection="1">
      <alignment horizontal="center"/>
      <protection/>
    </xf>
    <xf numFmtId="164" fontId="0" fillId="0" borderId="0" xfId="0" applyBorder="1" applyAlignment="1" applyProtection="1">
      <alignment horizontal="center"/>
      <protection locked="0"/>
    </xf>
    <xf numFmtId="164" fontId="0" fillId="0" borderId="6" xfId="0" applyBorder="1" applyAlignment="1" applyProtection="1">
      <alignment horizontal="center"/>
      <protection locked="0"/>
    </xf>
    <xf numFmtId="164" fontId="0" fillId="5" borderId="7" xfId="0" applyNumberFormat="1" applyFill="1" applyBorder="1" applyAlignment="1" applyProtection="1">
      <alignment horizontal="center"/>
      <protection/>
    </xf>
    <xf numFmtId="166" fontId="0" fillId="6" borderId="8" xfId="0" applyNumberFormat="1" applyFill="1" applyBorder="1" applyAlignment="1" applyProtection="1">
      <alignment horizontal="center"/>
      <protection/>
    </xf>
    <xf numFmtId="166" fontId="0" fillId="5" borderId="9" xfId="0" applyNumberFormat="1" applyFill="1" applyBorder="1" applyAlignment="1" applyProtection="1">
      <alignment horizontal="center"/>
      <protection/>
    </xf>
    <xf numFmtId="164" fontId="1" fillId="0" borderId="0" xfId="0" applyFont="1" applyAlignment="1">
      <alignment/>
    </xf>
    <xf numFmtId="164" fontId="1" fillId="5" borderId="0" xfId="0" applyFont="1" applyFill="1" applyAlignment="1">
      <alignment/>
    </xf>
    <xf numFmtId="164" fontId="0" fillId="6" borderId="0" xfId="0" applyFont="1" applyFill="1" applyAlignment="1">
      <alignment/>
    </xf>
    <xf numFmtId="166" fontId="1" fillId="0" borderId="0" xfId="0" applyNumberFormat="1" applyFont="1" applyAlignment="1" applyProtection="1">
      <alignment/>
      <protection/>
    </xf>
    <xf numFmtId="164" fontId="1" fillId="2" borderId="10" xfId="0" applyFont="1" applyFill="1" applyBorder="1" applyAlignment="1">
      <alignment horizontal="center"/>
    </xf>
    <xf numFmtId="164" fontId="0" fillId="7" borderId="0" xfId="0" applyFont="1" applyFill="1" applyAlignment="1">
      <alignment/>
    </xf>
    <xf numFmtId="164" fontId="0" fillId="0" borderId="1" xfId="0" applyBorder="1" applyAlignment="1" applyProtection="1">
      <alignment/>
      <protection locked="0"/>
    </xf>
    <xf numFmtId="164" fontId="0" fillId="5" borderId="0" xfId="0" applyNumberFormat="1" applyFill="1" applyAlignment="1" applyProtection="1">
      <alignment/>
      <protection/>
    </xf>
    <xf numFmtId="166" fontId="0" fillId="6" borderId="0" xfId="0" applyNumberFormat="1" applyFill="1" applyAlignment="1" applyProtection="1">
      <alignment horizontal="center"/>
      <protection/>
    </xf>
    <xf numFmtId="166" fontId="0" fillId="5" borderId="0" xfId="0" applyNumberFormat="1" applyFill="1" applyAlignment="1" applyProtection="1">
      <alignment horizontal="center"/>
      <protection/>
    </xf>
    <xf numFmtId="164" fontId="0" fillId="7" borderId="0" xfId="0" applyFont="1" applyFill="1" applyAlignment="1">
      <alignment horizontal="left"/>
    </xf>
    <xf numFmtId="164" fontId="2" fillId="0" borderId="0" xfId="0" applyNumberFormat="1" applyFont="1" applyFill="1" applyAlignment="1">
      <alignment/>
    </xf>
    <xf numFmtId="166" fontId="2" fillId="0" borderId="0" xfId="0" applyNumberFormat="1" applyFont="1" applyAlignment="1">
      <alignment/>
    </xf>
    <xf numFmtId="164" fontId="1" fillId="8" borderId="0" xfId="0" applyFont="1" applyFill="1" applyAlignment="1">
      <alignment/>
    </xf>
    <xf numFmtId="168" fontId="1" fillId="8" borderId="0" xfId="0" applyNumberFormat="1" applyFont="1" applyFill="1" applyAlignment="1" applyProtection="1">
      <alignment/>
      <protection/>
    </xf>
    <xf numFmtId="164" fontId="0" fillId="2" borderId="0" xfId="0" applyFont="1" applyFill="1" applyAlignment="1" applyProtection="1">
      <alignment horizontal="center"/>
      <protection locked="0"/>
    </xf>
    <xf numFmtId="166" fontId="3" fillId="2" borderId="0" xfId="0" applyNumberFormat="1" applyFont="1" applyFill="1" applyAlignment="1">
      <alignment/>
    </xf>
    <xf numFmtId="164" fontId="2" fillId="0" borderId="0" xfId="0" applyFont="1" applyAlignment="1">
      <alignment/>
    </xf>
    <xf numFmtId="164" fontId="4" fillId="5" borderId="0" xfId="0" applyFont="1" applyFill="1" applyAlignment="1">
      <alignment/>
    </xf>
    <xf numFmtId="166" fontId="0" fillId="9" borderId="0" xfId="0" applyNumberFormat="1" applyFill="1" applyAlignment="1">
      <alignment/>
    </xf>
    <xf numFmtId="164" fontId="4" fillId="0" borderId="0" xfId="0" applyFont="1" applyAlignment="1">
      <alignment/>
    </xf>
    <xf numFmtId="166" fontId="0" fillId="0" borderId="0" xfId="0" applyNumberFormat="1" applyAlignment="1">
      <alignment/>
    </xf>
    <xf numFmtId="164" fontId="3" fillId="2" borderId="0" xfId="0" applyNumberFormat="1" applyFont="1" applyFill="1" applyAlignment="1">
      <alignment/>
    </xf>
    <xf numFmtId="166" fontId="0" fillId="1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Moment Envelope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'CG Envelope'!$E$13</c:f>
              <c:numCache/>
            </c:numRef>
          </c:xVal>
          <c:yVal>
            <c:numRef>
              <c:f>'CG Envelope'!$E$11</c:f>
              <c:numCache/>
            </c:numRef>
          </c:yVal>
          <c:smooth val="0"/>
        </c:ser>
        <c:axId val="56138368"/>
        <c:axId val="35483265"/>
      </c:scatterChart>
      <c:valAx>
        <c:axId val="56138368"/>
        <c:scaling>
          <c:orientation val="minMax"/>
          <c:max val="130"/>
          <c:min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Loaded Airplane Moment/1000 (lb-in)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483265"/>
        <c:crossesAt val="0"/>
        <c:crossBetween val="midCat"/>
        <c:dispUnits/>
        <c:majorUnit val="10"/>
      </c:valAx>
      <c:valAx>
        <c:axId val="35483265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00"/>
              </a:solidFill>
            </a:ln>
          </c:spPr>
        </c:majorGridlines>
        <c:minorGridlines/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8368"/>
        <c:crossesAt val="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Center of Gravity Limits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'CG Envelope'!$E$13</c:f>
              <c:numCache/>
            </c:numRef>
          </c:xVal>
          <c:yVal>
            <c:numRef>
              <c:f>'CG Envelope'!$E$11</c:f>
              <c:numCache/>
            </c:numRef>
          </c:yVal>
          <c:smooth val="0"/>
        </c:ser>
        <c:ser>
          <c:idx val="1"/>
          <c:order val="1"/>
          <c:tx>
            <c:strRef>
              <c:f>'CG Limits'!$D$12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'CG Limits'!$E$12</c:f>
              <c:numCache/>
            </c:numRef>
          </c:xVal>
          <c:yVal>
            <c:numRef>
              <c:f>'CG Limits'!$E$10</c:f>
              <c:numCache/>
            </c:numRef>
          </c:yVal>
          <c:smooth val="0"/>
        </c:ser>
        <c:ser>
          <c:idx val="2"/>
          <c:order val="2"/>
          <c:tx>
            <c:strRef>
              <c:f>'CG Limits'!$D$14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'CG Limits'!$E$14</c:f>
              <c:numCache/>
            </c:numRef>
          </c:xVal>
          <c:yVal>
            <c:numRef>
              <c:f>'CG Limits'!$E$16</c:f>
              <c:numCache/>
            </c:numRef>
          </c:yVal>
          <c:smooth val="0"/>
        </c:ser>
        <c:axId val="50913930"/>
        <c:axId val="55572187"/>
      </c:scatterChart>
      <c:valAx>
        <c:axId val="50913930"/>
        <c:scaling>
          <c:orientation val="minMax"/>
          <c:max val="48"/>
          <c:min val="3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Airplane CG Location - inches aft of Datum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FFFF0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572187"/>
        <c:crossesAt val="0"/>
        <c:crossBetween val="midCat"/>
        <c:dispUnits/>
        <c:majorUnit val="1"/>
        <c:minorUnit val="0.5"/>
      </c:valAx>
      <c:valAx>
        <c:axId val="55572187"/>
        <c:scaling>
          <c:orientation val="minMax"/>
          <c:max val="2600"/>
          <c:min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Airplane 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00"/>
              </a:solidFill>
            </a:ln>
          </c:spPr>
        </c:majorGridlines>
        <c:minorGridlines>
          <c:spPr>
            <a:ln w="3175">
              <a:solidFill>
                <a:srgbClr val="FF6600"/>
              </a:solidFill>
            </a:ln>
          </c:spPr>
        </c:minorGridlines>
        <c:delete val="0"/>
        <c:numFmt formatCode="0.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13930"/>
        <c:crossesAt val="0"/>
        <c:crossBetween val="midCat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FF9900"/>
          </a:solidFill>
        </a:ln>
      </c:spPr>
    </c:plotArea>
    <c:plotVisOnly val="1"/>
    <c:dispBlanksAs val="gap"/>
    <c:showDLblsOverMax val="0"/>
  </c:chart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0.11125</cdr:x>
      <cdr:y>0.48925</cdr:y>
    </cdr:from>
    <cdr:to>
      <cdr:x>0.25</cdr:x>
      <cdr:y>0.72625</cdr:y>
    </cdr:to>
    <cdr:sp>
      <cdr:nvSpPr>
        <cdr:cNvPr id="1" name="Line 3"/>
        <cdr:cNvSpPr>
          <a:spLocks/>
        </cdr:cNvSpPr>
      </cdr:nvSpPr>
      <cdr:spPr>
        <a:xfrm flipV="1">
          <a:off x="952500" y="2066925"/>
          <a:ext cx="1190625" cy="100012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0.252</cdr:x>
      <cdr:y>0.17025</cdr:y>
    </cdr:from>
    <cdr:to>
      <cdr:x>0.5925</cdr:x>
      <cdr:y>0.48475</cdr:y>
    </cdr:to>
    <cdr:sp>
      <cdr:nvSpPr>
        <cdr:cNvPr id="2" name="Line 4"/>
        <cdr:cNvSpPr>
          <a:spLocks/>
        </cdr:cNvSpPr>
      </cdr:nvSpPr>
      <cdr:spPr>
        <a:xfrm flipV="1">
          <a:off x="2162175" y="714375"/>
          <a:ext cx="2924175" cy="133350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0.2705</cdr:x>
      <cdr:y>0.17075</cdr:y>
    </cdr:from>
    <cdr:to>
      <cdr:x>0.73125</cdr:x>
      <cdr:y>0.7265</cdr:y>
    </cdr:to>
    <cdr:sp>
      <cdr:nvSpPr>
        <cdr:cNvPr id="3" name="Line 7"/>
        <cdr:cNvSpPr>
          <a:spLocks/>
        </cdr:cNvSpPr>
      </cdr:nvSpPr>
      <cdr:spPr>
        <a:xfrm flipV="1">
          <a:off x="2314575" y="714375"/>
          <a:ext cx="3962400" cy="235267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0.59575</cdr:x>
      <cdr:y>0.17075</cdr:y>
    </cdr:from>
    <cdr:to>
      <cdr:x>0.73175</cdr:x>
      <cdr:y>0.17075</cdr:y>
    </cdr:to>
    <cdr:sp>
      <cdr:nvSpPr>
        <cdr:cNvPr id="4" name="Line 8"/>
        <cdr:cNvSpPr>
          <a:spLocks/>
        </cdr:cNvSpPr>
      </cdr:nvSpPr>
      <cdr:spPr>
        <a:xfrm>
          <a:off x="5114925" y="714375"/>
          <a:ext cx="1171575" cy="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18</xdr:row>
      <xdr:rowOff>66675</xdr:rowOff>
    </xdr:from>
    <xdr:to>
      <xdr:col>13</xdr:col>
      <xdr:colOff>47625</xdr:colOff>
      <xdr:row>44</xdr:row>
      <xdr:rowOff>85725</xdr:rowOff>
    </xdr:to>
    <xdr:graphicFrame>
      <xdr:nvGraphicFramePr>
        <xdr:cNvPr id="1" name="Chart 1"/>
        <xdr:cNvGraphicFramePr/>
      </xdr:nvGraphicFramePr>
      <xdr:xfrm>
        <a:off x="628650" y="2981325"/>
        <a:ext cx="8591550" cy="4229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0.51025</cdr:y>
    </cdr:from>
    <cdr:to>
      <cdr:x>0.139</cdr:x>
      <cdr:y>0.74675</cdr:y>
    </cdr:to>
    <cdr:sp>
      <cdr:nvSpPr>
        <cdr:cNvPr id="1" name="Line 1"/>
        <cdr:cNvSpPr>
          <a:spLocks/>
        </cdr:cNvSpPr>
      </cdr:nvSpPr>
      <cdr:spPr>
        <a:xfrm flipV="1">
          <a:off x="1190625" y="2571750"/>
          <a:ext cx="0" cy="119062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0.14325</cdr:x>
      <cdr:y>0.18875</cdr:y>
    </cdr:from>
    <cdr:to>
      <cdr:x>0.4585</cdr:x>
      <cdr:y>0.5055</cdr:y>
    </cdr:to>
    <cdr:sp>
      <cdr:nvSpPr>
        <cdr:cNvPr id="2" name="Line 2"/>
        <cdr:cNvSpPr>
          <a:spLocks/>
        </cdr:cNvSpPr>
      </cdr:nvSpPr>
      <cdr:spPr>
        <a:xfrm flipV="1">
          <a:off x="1228725" y="952500"/>
          <a:ext cx="2714625" cy="160020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0.786</cdr:x>
      <cdr:y>0.192</cdr:y>
    </cdr:from>
    <cdr:to>
      <cdr:x>0.786</cdr:x>
      <cdr:y>0.74925</cdr:y>
    </cdr:to>
    <cdr:sp>
      <cdr:nvSpPr>
        <cdr:cNvPr id="3" name="Line 5"/>
        <cdr:cNvSpPr>
          <a:spLocks/>
        </cdr:cNvSpPr>
      </cdr:nvSpPr>
      <cdr:spPr>
        <a:xfrm flipV="1">
          <a:off x="6762750" y="962025"/>
          <a:ext cx="0" cy="2809875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0.466</cdr:x>
      <cdr:y>0.19125</cdr:y>
    </cdr:from>
    <cdr:to>
      <cdr:x>0.78225</cdr:x>
      <cdr:y>0.19125</cdr:y>
    </cdr:to>
    <cdr:sp>
      <cdr:nvSpPr>
        <cdr:cNvPr id="4" name="Line 6"/>
        <cdr:cNvSpPr>
          <a:spLocks/>
        </cdr:cNvSpPr>
      </cdr:nvSpPr>
      <cdr:spPr>
        <a:xfrm>
          <a:off x="4010025" y="962025"/>
          <a:ext cx="2724150" cy="0"/>
        </a:xfrm>
        <a:prstGeom prst="line">
          <a:avLst/>
        </a:prstGeom>
        <a:noFill/>
        <a:ln w="38160" cmpd="sng">
          <a:solidFill>
            <a:srgbClr val="FF00FF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20</xdr:row>
      <xdr:rowOff>133350</xdr:rowOff>
    </xdr:from>
    <xdr:to>
      <xdr:col>14</xdr:col>
      <xdr:colOff>161925</xdr:colOff>
      <xdr:row>52</xdr:row>
      <xdr:rowOff>0</xdr:rowOff>
    </xdr:to>
    <xdr:graphicFrame>
      <xdr:nvGraphicFramePr>
        <xdr:cNvPr id="1" name="Chart 1"/>
        <xdr:cNvGraphicFramePr/>
      </xdr:nvGraphicFramePr>
      <xdr:xfrm>
        <a:off x="1876425" y="3371850"/>
        <a:ext cx="86106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H52"/>
  <sheetViews>
    <sheetView workbookViewId="0" topLeftCell="A1">
      <selection activeCell="D17" sqref="D17"/>
    </sheetView>
  </sheetViews>
  <sheetFormatPr defaultColWidth="9.140625" defaultRowHeight="12.75"/>
  <cols>
    <col min="2" max="2" width="31.28125" style="0" customWidth="1"/>
    <col min="4" max="4" width="10.7109375" style="0" customWidth="1"/>
    <col min="5" max="5" width="12.140625" style="0" customWidth="1"/>
    <col min="6" max="6" width="14.28125" style="0" customWidth="1"/>
  </cols>
  <sheetData>
    <row r="2" spans="2:4" ht="12.75">
      <c r="B2" s="1" t="s">
        <v>0</v>
      </c>
      <c r="C2" s="2"/>
      <c r="D2" s="2"/>
    </row>
    <row r="4" ht="14.25"/>
    <row r="6" spans="2:6" ht="12.75">
      <c r="B6" s="3" t="s">
        <v>1</v>
      </c>
      <c r="D6" s="4" t="s">
        <v>2</v>
      </c>
      <c r="E6" s="5" t="s">
        <v>3</v>
      </c>
      <c r="F6" s="6" t="s">
        <v>4</v>
      </c>
    </row>
    <row r="7" spans="2:6" ht="12.75">
      <c r="B7" s="7" t="s">
        <v>5</v>
      </c>
      <c r="D7" s="8"/>
      <c r="E7" s="2"/>
      <c r="F7" s="9"/>
    </row>
    <row r="8" spans="2:6" ht="12.75">
      <c r="B8" s="10">
        <v>1692.87</v>
      </c>
      <c r="D8" s="8"/>
      <c r="E8" s="2"/>
      <c r="F8" s="9"/>
    </row>
    <row r="9" spans="4:6" ht="12.75">
      <c r="D9" s="8"/>
      <c r="E9" s="2"/>
      <c r="F9" s="9"/>
    </row>
    <row r="10" spans="1:6" ht="12.75">
      <c r="A10">
        <v>1</v>
      </c>
      <c r="B10" t="s">
        <v>6</v>
      </c>
      <c r="D10" s="11">
        <v>1692.75</v>
      </c>
      <c r="E10" s="12">
        <v>39.86</v>
      </c>
      <c r="F10" s="13">
        <f>D10*E10/1000</f>
        <v>67.473015</v>
      </c>
    </row>
    <row r="11" spans="2:6" ht="12.75">
      <c r="B11" t="s">
        <v>7</v>
      </c>
      <c r="D11" s="14"/>
      <c r="E11" s="12"/>
      <c r="F11" s="13"/>
    </row>
    <row r="12" spans="4:6" ht="12.75">
      <c r="D12" s="14"/>
      <c r="E12" s="12"/>
      <c r="F12" s="13"/>
    </row>
    <row r="13" spans="1:6" ht="12.75">
      <c r="A13">
        <v>2</v>
      </c>
      <c r="B13" t="s">
        <v>8</v>
      </c>
      <c r="D13" s="11">
        <v>336</v>
      </c>
      <c r="E13" s="12">
        <v>47.9</v>
      </c>
      <c r="F13" s="13">
        <f>D13*E13/1000</f>
        <v>16.0944</v>
      </c>
    </row>
    <row r="14" spans="2:6" ht="12.75">
      <c r="B14" t="s">
        <v>9</v>
      </c>
      <c r="D14" s="14"/>
      <c r="E14" s="12"/>
      <c r="F14" s="13"/>
    </row>
    <row r="15" spans="4:6" ht="12.75">
      <c r="D15" s="14"/>
      <c r="E15" s="12"/>
      <c r="F15" s="13"/>
    </row>
    <row r="16" spans="4:6" ht="12.75">
      <c r="D16" s="14"/>
      <c r="E16" s="12"/>
      <c r="F16" s="13"/>
    </row>
    <row r="17" spans="1:6" ht="12.75">
      <c r="A17">
        <v>3</v>
      </c>
      <c r="B17" t="s">
        <v>10</v>
      </c>
      <c r="D17" s="11">
        <v>420</v>
      </c>
      <c r="E17" s="12">
        <v>37</v>
      </c>
      <c r="F17" s="13">
        <f>D17*E17/1000</f>
        <v>15.54</v>
      </c>
    </row>
    <row r="18" spans="2:6" ht="12.75">
      <c r="B18" t="s">
        <v>11</v>
      </c>
      <c r="D18" s="14"/>
      <c r="E18" s="12"/>
      <c r="F18" s="13"/>
    </row>
    <row r="19" spans="4:6" ht="12.75">
      <c r="D19" s="14"/>
      <c r="E19" s="12"/>
      <c r="F19" s="13"/>
    </row>
    <row r="20" spans="1:6" ht="12.75">
      <c r="A20">
        <v>4</v>
      </c>
      <c r="B20" t="s">
        <v>12</v>
      </c>
      <c r="D20" s="11">
        <v>20</v>
      </c>
      <c r="E20" s="12">
        <v>73</v>
      </c>
      <c r="F20" s="13">
        <f>D20*E20/1000</f>
        <v>1.46</v>
      </c>
    </row>
    <row r="21" spans="4:6" ht="12.75">
      <c r="D21" s="14"/>
      <c r="E21" s="12"/>
      <c r="F21" s="13"/>
    </row>
    <row r="22" spans="1:6" ht="12.75">
      <c r="A22">
        <v>5</v>
      </c>
      <c r="B22" t="s">
        <v>13</v>
      </c>
      <c r="D22" s="11">
        <v>5</v>
      </c>
      <c r="E22" s="12">
        <v>95</v>
      </c>
      <c r="F22" s="13">
        <f>D22*E22/1000</f>
        <v>0.475</v>
      </c>
    </row>
    <row r="23" spans="2:6" ht="12.75">
      <c r="B23" t="s">
        <v>14</v>
      </c>
      <c r="D23" s="14"/>
      <c r="E23" s="12"/>
      <c r="F23" s="13"/>
    </row>
    <row r="24" spans="4:8" ht="12.75">
      <c r="D24" s="14"/>
      <c r="E24" s="12"/>
      <c r="F24" s="13"/>
      <c r="H24" s="15"/>
    </row>
    <row r="25" spans="1:6" ht="12.75">
      <c r="A25">
        <v>6</v>
      </c>
      <c r="B25" t="s">
        <v>15</v>
      </c>
      <c r="D25" s="11">
        <v>10</v>
      </c>
      <c r="E25" s="12">
        <v>123</v>
      </c>
      <c r="F25" s="13">
        <f>D25*E25/1000</f>
        <v>1.23</v>
      </c>
    </row>
    <row r="26" spans="2:6" ht="12.75">
      <c r="B26" t="s">
        <v>16</v>
      </c>
      <c r="D26" s="14"/>
      <c r="E26" s="12"/>
      <c r="F26" s="13"/>
    </row>
    <row r="27" spans="4:6" ht="12.75">
      <c r="D27" s="16"/>
      <c r="E27" s="17"/>
      <c r="F27" s="13"/>
    </row>
    <row r="28" spans="1:6" ht="12.75">
      <c r="A28">
        <v>7</v>
      </c>
      <c r="B28" t="s">
        <v>17</v>
      </c>
      <c r="D28" s="18">
        <f>SUM(D10:D25)</f>
        <v>2483.75</v>
      </c>
      <c r="E28" s="17"/>
      <c r="F28" s="19">
        <f>SUM(F10:F25)</f>
        <v>102.27241500000001</v>
      </c>
    </row>
    <row r="29" spans="4:6" ht="12.75">
      <c r="D29" s="16"/>
      <c r="E29" s="20"/>
      <c r="F29" s="21"/>
    </row>
    <row r="30" spans="1:6" ht="12.75">
      <c r="A30">
        <v>8</v>
      </c>
      <c r="B30" t="s">
        <v>18</v>
      </c>
      <c r="D30" s="14">
        <v>-8</v>
      </c>
      <c r="E30" s="22"/>
      <c r="F30" s="23">
        <v>-0.4</v>
      </c>
    </row>
    <row r="31" spans="2:6" ht="12.75">
      <c r="B31" t="s">
        <v>19</v>
      </c>
      <c r="D31" s="16"/>
      <c r="E31" s="20"/>
      <c r="F31" s="21"/>
    </row>
    <row r="32" spans="4:6" ht="12.75">
      <c r="D32" s="16"/>
      <c r="E32" s="20"/>
      <c r="F32" s="21"/>
    </row>
    <row r="33" spans="1:6" ht="12.75">
      <c r="A33">
        <v>9</v>
      </c>
      <c r="B33" t="s">
        <v>20</v>
      </c>
      <c r="D33" s="24">
        <f>D30+D28</f>
        <v>2475.75</v>
      </c>
      <c r="E33" s="25">
        <f>F33*1000/D33</f>
        <v>41.148102595173185</v>
      </c>
      <c r="F33" s="26">
        <f>F30+F28</f>
        <v>101.872415</v>
      </c>
    </row>
    <row r="34" spans="2:6" ht="12.75">
      <c r="B34" t="s">
        <v>21</v>
      </c>
      <c r="D34" s="15"/>
      <c r="F34" s="15"/>
    </row>
    <row r="35" spans="4:6" ht="12.75">
      <c r="D35" s="15"/>
      <c r="F35" s="15"/>
    </row>
    <row r="36" spans="1:4" ht="12.75">
      <c r="A36">
        <v>10</v>
      </c>
      <c r="B36" t="s">
        <v>22</v>
      </c>
      <c r="D36" s="15"/>
    </row>
    <row r="37" spans="2:4" ht="12.75">
      <c r="B37" s="27" t="s">
        <v>23</v>
      </c>
      <c r="D37" s="15"/>
    </row>
    <row r="38" spans="2:4" ht="12.75">
      <c r="B38" t="s">
        <v>24</v>
      </c>
      <c r="D38" s="15"/>
    </row>
    <row r="39" spans="2:4" ht="12.75">
      <c r="B39" t="s">
        <v>25</v>
      </c>
      <c r="D39" s="15"/>
    </row>
    <row r="40" ht="12.75">
      <c r="D40" s="15"/>
    </row>
    <row r="41" ht="12.75">
      <c r="B41" s="28" t="s">
        <v>26</v>
      </c>
    </row>
    <row r="42" ht="12.75">
      <c r="B42" s="28" t="s">
        <v>27</v>
      </c>
    </row>
    <row r="43" spans="2:3" ht="12.75">
      <c r="B43" s="29" t="s">
        <v>28</v>
      </c>
      <c r="C43" s="30">
        <f>E33</f>
        <v>41.148102595173185</v>
      </c>
    </row>
    <row r="45" spans="2:6" ht="12.75">
      <c r="B45" s="3" t="s">
        <v>29</v>
      </c>
      <c r="D45" s="31" t="s">
        <v>30</v>
      </c>
      <c r="E45" s="31" t="s">
        <v>31</v>
      </c>
      <c r="F45" s="31" t="s">
        <v>32</v>
      </c>
    </row>
    <row r="47" spans="1:6" ht="12.75">
      <c r="A47">
        <v>11</v>
      </c>
      <c r="B47" s="32" t="s">
        <v>33</v>
      </c>
      <c r="C47" s="33">
        <v>10</v>
      </c>
      <c r="D47" s="34">
        <f>D33-(C47/60)*C48*6</f>
        <v>2415.75</v>
      </c>
      <c r="E47" s="35">
        <f>F47*1000/D47</f>
        <v>40.98040567111662</v>
      </c>
      <c r="F47" s="36">
        <f>D50</f>
        <v>98.99841499999998</v>
      </c>
    </row>
    <row r="48" spans="1:6" ht="12.75">
      <c r="A48">
        <v>12</v>
      </c>
      <c r="B48" s="37" t="s">
        <v>34</v>
      </c>
      <c r="C48" s="33">
        <v>60</v>
      </c>
      <c r="D48" s="38">
        <f>D13-(C47/60)*C48*6</f>
        <v>276</v>
      </c>
      <c r="F48" s="15"/>
    </row>
    <row r="49" ht="12.75">
      <c r="D49" s="39">
        <f>D48*E13/1000</f>
        <v>13.2204</v>
      </c>
    </row>
    <row r="50" spans="2:4" ht="12.75">
      <c r="B50" s="40" t="s">
        <v>35</v>
      </c>
      <c r="C50" s="41">
        <f>(D13/6)-(C47*C48/60)</f>
        <v>46</v>
      </c>
      <c r="D50" s="39">
        <f>F10+F17+F20+F22+F25+F30+D49</f>
        <v>98.99841499999998</v>
      </c>
    </row>
    <row r="52" spans="1:2" ht="12.75">
      <c r="A52">
        <v>13</v>
      </c>
      <c r="B52" s="42" t="s">
        <v>36</v>
      </c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D3:K13"/>
  <sheetViews>
    <sheetView workbookViewId="0" topLeftCell="A8">
      <selection activeCell="J18" sqref="J18"/>
    </sheetView>
  </sheetViews>
  <sheetFormatPr defaultColWidth="9.140625" defaultRowHeight="12.75"/>
  <cols>
    <col min="3" max="3" width="5.421875" style="0" customWidth="1"/>
    <col min="4" max="4" width="31.57421875" style="0" customWidth="1"/>
  </cols>
  <sheetData>
    <row r="3" ht="12.75">
      <c r="D3" s="43">
        <f>'W &amp; B'!$B6</f>
        <v>0</v>
      </c>
    </row>
    <row r="4" spans="4:11" ht="12.75">
      <c r="D4" s="43">
        <f>'W &amp; B'!B7</f>
        <v>0</v>
      </c>
      <c r="H4" s="44">
        <v>60</v>
      </c>
      <c r="I4" s="44">
        <v>1800</v>
      </c>
      <c r="J4" s="44">
        <v>85</v>
      </c>
      <c r="K4" s="44">
        <v>1800</v>
      </c>
    </row>
    <row r="5" spans="4:11" ht="12.75">
      <c r="D5" s="43">
        <f>'W &amp; B'!$B8</f>
        <v>1692.87</v>
      </c>
      <c r="H5" s="44">
        <v>74</v>
      </c>
      <c r="I5" s="44">
        <v>2260</v>
      </c>
      <c r="J5" s="44">
        <v>145</v>
      </c>
      <c r="K5" s="44">
        <v>3100</v>
      </c>
    </row>
    <row r="6" spans="8:11" ht="12.75">
      <c r="H6" s="44">
        <v>85</v>
      </c>
      <c r="I6" s="44">
        <v>2480</v>
      </c>
      <c r="J6" s="44"/>
      <c r="K6" s="44"/>
    </row>
    <row r="7" spans="8:11" ht="12.75">
      <c r="H7" s="44">
        <v>95</v>
      </c>
      <c r="I7" s="44">
        <v>2700</v>
      </c>
      <c r="J7" s="44"/>
      <c r="K7" s="44"/>
    </row>
    <row r="8" spans="8:11" ht="12.75">
      <c r="H8" s="44">
        <v>127</v>
      </c>
      <c r="I8" s="44">
        <v>3100</v>
      </c>
      <c r="J8" s="44">
        <v>127</v>
      </c>
      <c r="K8" s="44">
        <v>3100</v>
      </c>
    </row>
    <row r="9" spans="8:11" ht="12.75">
      <c r="H9" s="44"/>
      <c r="I9" s="44"/>
      <c r="J9" s="44"/>
      <c r="K9" s="44"/>
    </row>
    <row r="11" spans="4:5" ht="12.75">
      <c r="D11" s="45" t="s">
        <v>37</v>
      </c>
      <c r="E11" s="46">
        <f>'W &amp; B'!D33</f>
        <v>2475.75</v>
      </c>
    </row>
    <row r="12" spans="4:5" ht="12.75">
      <c r="D12" s="47"/>
      <c r="E12" s="48"/>
    </row>
    <row r="13" spans="4:5" ht="12.75">
      <c r="D13" s="45" t="s">
        <v>38</v>
      </c>
      <c r="E13" s="46">
        <f>'W &amp; B'!F33</f>
        <v>101.872415</v>
      </c>
    </row>
  </sheetData>
  <sheetProtection selectLockedCells="1" selectUnlockedCells="1"/>
  <printOptions/>
  <pageMargins left="0.7479166666666667" right="0.7479166666666667" top="0.9840277777777778" bottom="0.9840277777777778" header="0.5118110236220472" footer="0.5118110236220472"/>
  <pageSetup fitToHeight="1" fitToWidth="1"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D3:E16"/>
  <sheetViews>
    <sheetView tabSelected="1" workbookViewId="0" topLeftCell="C16">
      <selection activeCell="E16" sqref="E16"/>
    </sheetView>
  </sheetViews>
  <sheetFormatPr defaultColWidth="9.140625" defaultRowHeight="12.75"/>
  <cols>
    <col min="4" max="4" width="31.00390625" style="0" customWidth="1"/>
    <col min="5" max="5" width="14.140625" style="0" customWidth="1"/>
  </cols>
  <sheetData>
    <row r="3" ht="12.75">
      <c r="D3" s="49">
        <f>'W &amp; B'!$B6</f>
        <v>0</v>
      </c>
    </row>
    <row r="4" ht="12.75">
      <c r="D4" s="49">
        <f>'W &amp; B'!$B7</f>
        <v>0</v>
      </c>
    </row>
    <row r="5" ht="12.75">
      <c r="D5" s="49">
        <f>'W &amp; B'!$B8</f>
        <v>1692.87</v>
      </c>
    </row>
    <row r="10" spans="4:5" ht="12.75">
      <c r="D10" s="29" t="s">
        <v>39</v>
      </c>
      <c r="E10" s="50">
        <f>'W &amp; B'!$D33</f>
        <v>2475.75</v>
      </c>
    </row>
    <row r="11" spans="4:5" ht="12.75">
      <c r="D11" s="29"/>
      <c r="E11" s="50"/>
    </row>
    <row r="12" spans="4:5" ht="12.75">
      <c r="D12" s="29" t="s">
        <v>40</v>
      </c>
      <c r="E12" s="50">
        <f>'W &amp; B'!$E33</f>
        <v>41.148102595173185</v>
      </c>
    </row>
    <row r="13" spans="4:5" ht="12.75">
      <c r="D13" s="29"/>
      <c r="E13" s="50"/>
    </row>
    <row r="14" spans="4:5" ht="12.75">
      <c r="D14" s="29" t="s">
        <v>41</v>
      </c>
      <c r="E14" s="50">
        <f>'W &amp; B'!$E47</f>
        <v>40.98040567111662</v>
      </c>
    </row>
    <row r="15" spans="4:5" ht="12.75">
      <c r="D15" s="29"/>
      <c r="E15" s="50"/>
    </row>
    <row r="16" spans="4:5" ht="12.75">
      <c r="D16" s="29" t="s">
        <v>42</v>
      </c>
      <c r="E16" s="50">
        <f>'W &amp; B'!$D47</f>
        <v>2415.75</v>
      </c>
    </row>
  </sheetData>
  <sheetProtection password="C181" sheet="1" selectLockedCells="1"/>
  <printOptions/>
  <pageMargins left="0.7479166666666667" right="0.7479166666666667" top="0.9840277777777778" bottom="0.9840277777777778" header="0.5118110236220472" footer="0.5118110236220472"/>
  <pageSetup fitToHeight="1" fitToWidth="1"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34685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  DiVentura</dc:creator>
  <cp:keywords/>
  <dc:description/>
  <cp:lastModifiedBy/>
  <cp:lastPrinted>2023-04-07T21:23:28Z</cp:lastPrinted>
  <dcterms:created xsi:type="dcterms:W3CDTF">2014-05-02T05:55:22Z</dcterms:created>
  <dcterms:modified xsi:type="dcterms:W3CDTF">2023-04-07T21:24:01Z</dcterms:modified>
  <cp:category/>
  <cp:version/>
  <cp:contentType/>
  <cp:contentStatus/>
  <cp:revision>52</cp:revision>
</cp:coreProperties>
</file>